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3 MARZO/CORFO/Numeral 1, Artículo 14/"/>
    </mc:Choice>
  </mc:AlternateContent>
  <xr:revisionPtr revIDLastSave="424" documentId="8_{5E9A027A-ADC1-40AE-BCB7-FECB2A15DE88}" xr6:coauthVersionLast="47" xr6:coauthVersionMax="47" xr10:uidLastSave="{1DA2E046-D84D-498D-AF41-6881C3948C00}"/>
  <bookViews>
    <workbookView xWindow="-110" yWindow="-110" windowWidth="19420" windowHeight="10300" tabRatio="949" firstSheet="1" activeTab="3" xr2:uid="{CA4D97A4-3ECB-47A6-B509-2C28BFFFFCF4}"/>
  </bookViews>
  <sheets>
    <sheet name="Lista" sheetId="21" state="hidden" r:id="rId1"/>
    <sheet name="07.06.01 CORFO" sheetId="6" r:id="rId2"/>
    <sheet name="07.06.06 INVERSIÓN Y FINANC." sheetId="23" r:id="rId3"/>
    <sheet name="07.06.07 DES. PROD. SOSTENIBLE" sheetId="2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4" l="1"/>
  <c r="P10" i="24"/>
  <c r="P9" i="24"/>
  <c r="P9" i="6" l="1"/>
  <c r="P20" i="6"/>
  <c r="P17" i="6"/>
  <c r="P16" i="6"/>
  <c r="O13" i="6" l="1"/>
  <c r="P12" i="6"/>
  <c r="Q12" i="6" s="1"/>
  <c r="R12" i="6" s="1"/>
  <c r="P11" i="6"/>
  <c r="Q10" i="6"/>
  <c r="P10" i="23" l="1"/>
  <c r="P9" i="23"/>
  <c r="Q11" i="23"/>
  <c r="Q10" i="24"/>
  <c r="R10" i="24" s="1"/>
  <c r="Q9" i="24"/>
  <c r="R9" i="24" s="1"/>
  <c r="Q20" i="24"/>
  <c r="R20" i="24" s="1"/>
  <c r="R14" i="24"/>
  <c r="R15" i="24"/>
  <c r="R16" i="24"/>
  <c r="R18" i="24"/>
  <c r="R19" i="24"/>
  <c r="R21" i="24"/>
  <c r="Q11" i="24"/>
  <c r="R11" i="24" s="1"/>
  <c r="Q12" i="24"/>
  <c r="R12" i="24" s="1"/>
  <c r="Q13" i="24"/>
  <c r="R13" i="24" s="1"/>
  <c r="Q14" i="24"/>
  <c r="Q15" i="24"/>
  <c r="Q16" i="24"/>
  <c r="Q17" i="24"/>
  <c r="R17" i="24" s="1"/>
  <c r="Q18" i="24"/>
  <c r="Q19" i="24"/>
  <c r="Q21" i="24"/>
  <c r="Q22" i="24"/>
  <c r="R22" i="24" s="1"/>
  <c r="R18" i="6" l="1"/>
  <c r="R10" i="6"/>
  <c r="Q11" i="6"/>
  <c r="R11" i="6" s="1"/>
  <c r="Q13" i="6"/>
  <c r="R13" i="6" s="1"/>
  <c r="Q14" i="6"/>
  <c r="R14" i="6" s="1"/>
  <c r="Q15" i="6"/>
  <c r="R15" i="6" s="1"/>
  <c r="Q16" i="6"/>
  <c r="R16" i="6" s="1"/>
  <c r="Q17" i="6"/>
  <c r="R17" i="6" s="1"/>
  <c r="Q18" i="6"/>
  <c r="Q19" i="6"/>
  <c r="R19" i="6" s="1"/>
  <c r="Q20" i="6"/>
  <c r="R20" i="6" s="1"/>
  <c r="Q21" i="6"/>
  <c r="Q9" i="6"/>
  <c r="R9" i="6" l="1"/>
  <c r="Q22" i="6"/>
  <c r="Q23" i="6" s="1"/>
  <c r="Q10" i="23" l="1"/>
  <c r="R10" i="23" s="1"/>
  <c r="R11" i="23"/>
  <c r="Q12" i="23"/>
  <c r="R12" i="23" s="1"/>
  <c r="Q13" i="23"/>
  <c r="R13" i="23" s="1"/>
  <c r="Q14" i="23"/>
  <c r="R14" i="23"/>
  <c r="Q15" i="23"/>
  <c r="R15" i="23"/>
  <c r="Q16" i="23"/>
  <c r="R16" i="23"/>
  <c r="Q17" i="23"/>
  <c r="R17" i="23"/>
  <c r="Q18" i="23"/>
  <c r="R18" i="23"/>
  <c r="Q19" i="23"/>
  <c r="R19" i="23"/>
  <c r="Q20" i="23"/>
  <c r="R20" i="23" s="1"/>
  <c r="Q21" i="23"/>
  <c r="R21" i="23"/>
  <c r="Q22" i="23"/>
  <c r="R22" i="23" s="1"/>
  <c r="Q9" i="23"/>
  <c r="R9" i="23" l="1"/>
  <c r="Q24" i="23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Q23" i="23" l="1"/>
  <c r="R23" i="23" s="1"/>
  <c r="P22" i="6"/>
  <c r="O22" i="6" l="1"/>
  <c r="N22" i="6"/>
  <c r="M22" i="6"/>
  <c r="L22" i="6"/>
  <c r="K22" i="6"/>
  <c r="J22" i="6"/>
  <c r="I22" i="6"/>
  <c r="H22" i="6"/>
  <c r="G22" i="6"/>
  <c r="F22" i="6"/>
  <c r="E22" i="6"/>
  <c r="D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Veloso Torres</author>
  </authors>
  <commentList>
    <comment ref="P9" authorId="0" shapeId="0" xr:uid="{D52DB0F5-5B6B-45D0-9237-C44FFE2321E8}">
      <text>
        <r>
          <rPr>
            <b/>
            <sz val="9"/>
            <color indexed="81"/>
            <rFont val="Tahoma"/>
            <charset val="1"/>
          </rPr>
          <t>ajustado en dic por presión de gastos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1" authorId="0" shapeId="0" xr:uid="{CBC746F8-15FF-4AD9-AB91-880EC57295EB}">
      <text>
        <r>
          <rPr>
            <b/>
            <sz val="9"/>
            <color indexed="81"/>
            <rFont val="Tahoma"/>
            <charset val="1"/>
          </rPr>
          <t>ajustado en dic presión de gastos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<sst xmlns="http://schemas.openxmlformats.org/spreadsheetml/2006/main" count="158" uniqueCount="85">
  <si>
    <t>070101</t>
  </si>
  <si>
    <t>Subsecretaría de Economía y Empresas de Menor Tamaño</t>
  </si>
  <si>
    <t>070107</t>
  </si>
  <si>
    <t>Programa Fondo de Innovación para la Competitividad-Emprendimiento</t>
  </si>
  <si>
    <t>070201</t>
  </si>
  <si>
    <t>Servicio Nacional del Consumidor</t>
  </si>
  <si>
    <t>070301</t>
  </si>
  <si>
    <t>Subsecretaría de Pesca y Acuicultura</t>
  </si>
  <si>
    <t>070401</t>
  </si>
  <si>
    <t>Servicio Nacional de Pesca y Acuicultura</t>
  </si>
  <si>
    <t>070601</t>
  </si>
  <si>
    <t>Corporación de Fomento de la Producción</t>
  </si>
  <si>
    <t>070606</t>
  </si>
  <si>
    <t>Inversión y Financiamiento</t>
  </si>
  <si>
    <t>070701</t>
  </si>
  <si>
    <t>Instituto Nacional de Estadísticas</t>
  </si>
  <si>
    <t>070702</t>
  </si>
  <si>
    <t>Programa Censos</t>
  </si>
  <si>
    <t>070801</t>
  </si>
  <si>
    <t>Fiscalía Nacional Económica</t>
  </si>
  <si>
    <t>070901</t>
  </si>
  <si>
    <t>Servicio Nacional de Turismo</t>
  </si>
  <si>
    <t>070903</t>
  </si>
  <si>
    <t>Programa de Promoción Internacional</t>
  </si>
  <si>
    <t>071601</t>
  </si>
  <si>
    <t>Servicio de Cooperación Técnica</t>
  </si>
  <si>
    <t>071901</t>
  </si>
  <si>
    <t>Comité Innova Chile</t>
  </si>
  <si>
    <t>072101</t>
  </si>
  <si>
    <t>Agencia de Promoción de la Inversión Extranjera</t>
  </si>
  <si>
    <t>072301</t>
  </si>
  <si>
    <t>Instituto Nacional de Propiedad Industrial</t>
  </si>
  <si>
    <t>072401</t>
  </si>
  <si>
    <t>Subsecretaría de Turismo</t>
  </si>
  <si>
    <t>072501</t>
  </si>
  <si>
    <t>Superintendencia de Insolvencia y Reemprendimiento</t>
  </si>
  <si>
    <t>072601</t>
  </si>
  <si>
    <t>Instituto Nacional de Desarrollo Sustentable Pesca Artesanal y Acuicultura</t>
  </si>
  <si>
    <t>07</t>
  </si>
  <si>
    <t>Ministerio de Economía, Fomento y Turismo</t>
  </si>
  <si>
    <t>MINISTERIO DE ECONOMÍA, FOMENTO Y TURISMO</t>
  </si>
  <si>
    <t>Cumplimiento Art. 14, Num. 1</t>
  </si>
  <si>
    <t>CRONOGRAMA MENSUAL POR SUBTÍTULOS DE GASTOS DEL AÑO EN CURSO</t>
  </si>
  <si>
    <t>Moneda Nacional - Miles de Pesos</t>
  </si>
  <si>
    <t>Subt.</t>
  </si>
  <si>
    <t>GASTOS</t>
  </si>
  <si>
    <t>Ley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</si>
  <si>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</si>
  <si>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</si>
  <si>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</si>
  <si>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</si>
  <si>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</si>
  <si>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</si>
  <si>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</si>
  <si>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</si>
  <si>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</si>
  <si>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</si>
  <si>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</si>
  <si>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</si>
  <si>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EN PERSONAL</t>
  </si>
  <si>
    <t>BIENES Y SERVICIOS DE CONSUMO</t>
  </si>
  <si>
    <t>PRESTACIONES DE SEGURIDAD SOCIAL</t>
  </si>
  <si>
    <t>TRANSFERENCIAS CORRIENTES</t>
  </si>
  <si>
    <t>INTEGROS AL FISCO</t>
  </si>
  <si>
    <t>OTROS GASTOS CORRIENTES</t>
  </si>
  <si>
    <t>ADQUISICIÓN DE ACTIVOS NO FINANCIEROS</t>
  </si>
  <si>
    <t>ADQUISICIÓN DE ACTIVOS FINANCIEROS</t>
  </si>
  <si>
    <t>INICIATIVAS DE INVERSIÓN</t>
  </si>
  <si>
    <t>PRÉSTAMOS</t>
  </si>
  <si>
    <t>TRANSFERENCIAS DE CAPITAL</t>
  </si>
  <si>
    <t>SERVICIO DE LA DEUDA</t>
  </si>
  <si>
    <t>SALDO FINAL DE CAJA</t>
  </si>
  <si>
    <t>TOTAL</t>
  </si>
  <si>
    <t>APORTE FISCAL LIBRE</t>
  </si>
  <si>
    <t>APORTE FISCAL PARA SERVICIO DE LA DEUDA</t>
  </si>
  <si>
    <t>070607</t>
  </si>
  <si>
    <t>Desarrollo Productivo Sostenible</t>
  </si>
  <si>
    <t>LEY DE PRESUPUESTOS DEL SECTOR PÚBLICO AÑO 2026, N° 21.796</t>
  </si>
  <si>
    <t>Notas:</t>
  </si>
  <si>
    <t>* En enero se pagó un finiquito por M$34.882 de CARLOS ANDRES BERNER BENSAN</t>
  </si>
  <si>
    <t>La sobreejecución de M$12.810 en el Subtítulo 23, corresponde a la presión de gastos producida por lo siguiente:</t>
  </si>
  <si>
    <t>* Los M$3.586 corresponden al pago de aporte al fondo de cesantía por los meses de enero y febrero.</t>
  </si>
  <si>
    <t>* SENTENCIA JUICIO RIT T-253-2023 ANA GALLARDO</t>
  </si>
  <si>
    <t>* Pago causa Rol Corte 85-2025 - causa RIT J-78-2024</t>
  </si>
  <si>
    <t>La ejecución de M$56.237 en el Subtítulo 26, corresponde al pago de 2 juicios en el mes de enero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</si>
</sst>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#,##0_ ;\-#,##0\ "/>
    <numFmt numFmtId="166" formatCode="_ * #,##0.000_ ;_ * \-#,##0.000_ ;_ * &quot;-&quot;???_ ;_ @_ "/>
    <numFmt numFmtId="167" formatCode="_ * #,##0.00_ ;_ * \-#,##0.00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rgb="FF0070C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8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ptos Narrow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41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>
      <alignment vertical="top"/>
    </xf>
    <xf numFmtId="0" fontId="8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1" fontId="0" fillId="0" borderId="0" xfId="1" applyFont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0" xfId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left" vertical="center"/>
    </xf>
    <xf numFmtId="0" fontId="7" fillId="0" borderId="0" xfId="0" quotePrefix="1" applyFont="1"/>
    <xf numFmtId="0" fontId="7" fillId="0" borderId="0" xfId="0" applyFont="1"/>
    <xf numFmtId="41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9" fillId="0" borderId="0" xfId="2" applyNumberFormat="1" applyFont="1" applyAlignment="1">
      <alignment vertical="center"/>
    </xf>
    <xf numFmtId="166" fontId="0" fillId="0" borderId="0" xfId="0" applyNumberForma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41" fontId="2" fillId="3" borderId="0" xfId="0" applyNumberFormat="1" applyFont="1" applyFill="1" applyAlignment="1">
      <alignment vertical="center"/>
    </xf>
    <xf numFmtId="41" fontId="0" fillId="3" borderId="0" xfId="0" applyNumberFormat="1" applyFill="1" applyAlignment="1">
      <alignment vertical="center"/>
    </xf>
    <xf numFmtId="1" fontId="0" fillId="0" borderId="0" xfId="0" applyNumberFormat="1" applyAlignment="1">
      <alignment horizontal="left" vertical="center" indent="3"/>
    </xf>
    <xf numFmtId="1" fontId="0" fillId="0" borderId="0" xfId="0" applyNumberFormat="1" applyAlignment="1">
      <alignment vertical="center"/>
    </xf>
    <xf numFmtId="3" fontId="2" fillId="3" borderId="0" xfId="0" quotePrefix="1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41" fontId="0" fillId="0" borderId="4" xfId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0" fillId="0" borderId="6" xfId="1" applyFont="1" applyBorder="1" applyAlignment="1">
      <alignment vertical="center"/>
    </xf>
    <xf numFmtId="165" fontId="0" fillId="0" borderId="6" xfId="1" applyNumberFormat="1" applyFont="1" applyBorder="1" applyAlignment="1">
      <alignment vertical="center"/>
    </xf>
    <xf numFmtId="41" fontId="0" fillId="0" borderId="5" xfId="1" applyFont="1" applyBorder="1" applyAlignment="1">
      <alignment vertical="center"/>
    </xf>
    <xf numFmtId="0" fontId="12" fillId="4" borderId="0" xfId="0" applyFont="1" applyFill="1"/>
    <xf numFmtId="3" fontId="0" fillId="3" borderId="0" xfId="0" applyNumberFormat="1" applyFill="1" applyAlignment="1">
      <alignment vertical="center"/>
    </xf>
    <xf numFmtId="9" fontId="0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41" fontId="13" fillId="5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2">
    <cellStyle name="Millares [0]" xfId="1" builtinId="6"/>
    <cellStyle name="Millares [0] 2" xfId="5" xr:uid="{C3A68055-A6D5-440B-9F96-65B58365809F}"/>
    <cellStyle name="Millares [0] 4" xfId="7" xr:uid="{1BC05D9C-82E5-41F9-8442-79EE4E678D1F}"/>
    <cellStyle name="Millares 2" xfId="4" xr:uid="{A3052A77-7CF7-439F-A1E5-05BA853FA1DA}"/>
    <cellStyle name="Millares 3" xfId="8" xr:uid="{BAA0576F-90DA-496C-88AD-30283F5875A3}"/>
    <cellStyle name="Millares 4" xfId="11" xr:uid="{2B2C7DD8-EAAD-4879-999E-C6CCB19A5876}"/>
    <cellStyle name="Millares 5" xfId="3" xr:uid="{8C19F9E9-4713-488D-84A7-0CBB587BC788}"/>
    <cellStyle name="Normal" xfId="0" builtinId="0"/>
    <cellStyle name="Normal 2 2" xfId="6" xr:uid="{1E612201-1CA0-4C3B-A4C5-3601887D3259}"/>
    <cellStyle name="Normal 2 2 2" xfId="2" xr:uid="{D2D36478-BCFB-42C6-BBB4-0E1FCFEECA26}"/>
    <cellStyle name="Normal 2 3" xfId="9" xr:uid="{9F220A5C-9A9C-4BDA-89FB-63C6C9E206A7}"/>
    <cellStyle name="Normal 6" xfId="10" xr:uid="{FE113903-DD24-4D2A-B0A5-D2B927C9D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52917</xdr:colOff>
      <xdr:row>22</xdr:row>
      <xdr:rowOff>116417</xdr:rowOff>
    </xdr:from>
    <xdr:to>
      <xdr:col>5</xdr:col>
      <xdr:colOff>5432</xdr:colOff>
      <xdr:row>23</xdr:row>
      <xdr:rowOff>87865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E4C227-52AC-62D3-DC0D-F60C1ACD2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3084" y="4032250"/>
          <a:ext cx="1000265" cy="161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2F89-47B2-40E7-B2AE-A7B9C808452F}">
  <sheetPr>
    <tabColor rgb="FF92D050"/>
  </sheetPr>
  <dimension ref="C3:D22"/>
  <sheetViews>
    <sheetView workbookViewId="0">
      <selection activeCell="C30" sqref="C30"/>
    </sheetView>
  </sheetViews>
  <sheetFormatPr baseColWidth="10" defaultColWidth="11.453125" defaultRowHeight="14.5" x14ac:dyDescent="0.35"/>
  <cols>
    <col min="4" max="4" width="68.54296875" customWidth="1"/>
  </cols>
  <sheetData>
    <row r="3" spans="3:4" x14ac:dyDescent="0.35">
      <c r="C3" s="17" t="s">
        <v>0</v>
      </c>
      <c r="D3" t="s">
        <v>1</v>
      </c>
    </row>
    <row r="4" spans="3:4" x14ac:dyDescent="0.35">
      <c r="C4" s="17" t="s">
        <v>2</v>
      </c>
      <c r="D4" t="s">
        <v>3</v>
      </c>
    </row>
    <row r="5" spans="3:4" x14ac:dyDescent="0.35">
      <c r="C5" s="17" t="s">
        <v>4</v>
      </c>
      <c r="D5" t="s">
        <v>5</v>
      </c>
    </row>
    <row r="6" spans="3:4" x14ac:dyDescent="0.35">
      <c r="C6" s="17" t="s">
        <v>6</v>
      </c>
      <c r="D6" t="s">
        <v>7</v>
      </c>
    </row>
    <row r="7" spans="3:4" x14ac:dyDescent="0.35">
      <c r="C7" s="17" t="s">
        <v>8</v>
      </c>
      <c r="D7" t="s">
        <v>9</v>
      </c>
    </row>
    <row r="8" spans="3:4" x14ac:dyDescent="0.35">
      <c r="C8" s="17" t="s">
        <v>10</v>
      </c>
      <c r="D8" t="s">
        <v>11</v>
      </c>
    </row>
    <row r="9" spans="3:4" x14ac:dyDescent="0.35">
      <c r="C9" s="17" t="s">
        <v>12</v>
      </c>
      <c r="D9" t="s">
        <v>13</v>
      </c>
    </row>
    <row r="10" spans="3:4" x14ac:dyDescent="0.35">
      <c r="C10" s="17" t="s">
        <v>14</v>
      </c>
      <c r="D10" t="s">
        <v>15</v>
      </c>
    </row>
    <row r="11" spans="3:4" x14ac:dyDescent="0.35">
      <c r="C11" s="17" t="s">
        <v>16</v>
      </c>
      <c r="D11" t="s">
        <v>17</v>
      </c>
    </row>
    <row r="12" spans="3:4" x14ac:dyDescent="0.35">
      <c r="C12" s="17" t="s">
        <v>18</v>
      </c>
      <c r="D12" t="s">
        <v>19</v>
      </c>
    </row>
    <row r="13" spans="3:4" x14ac:dyDescent="0.35">
      <c r="C13" s="17" t="s">
        <v>20</v>
      </c>
      <c r="D13" t="s">
        <v>21</v>
      </c>
    </row>
    <row r="14" spans="3:4" x14ac:dyDescent="0.35">
      <c r="C14" s="17" t="s">
        <v>22</v>
      </c>
      <c r="D14" t="s">
        <v>23</v>
      </c>
    </row>
    <row r="15" spans="3:4" x14ac:dyDescent="0.35">
      <c r="C15" s="17" t="s">
        <v>24</v>
      </c>
      <c r="D15" t="s">
        <v>25</v>
      </c>
    </row>
    <row r="16" spans="3:4" x14ac:dyDescent="0.35">
      <c r="C16" s="17" t="s">
        <v>26</v>
      </c>
      <c r="D16" t="s">
        <v>27</v>
      </c>
    </row>
    <row r="17" spans="3:4" x14ac:dyDescent="0.35">
      <c r="C17" s="17" t="s">
        <v>28</v>
      </c>
      <c r="D17" t="s">
        <v>29</v>
      </c>
    </row>
    <row r="18" spans="3:4" x14ac:dyDescent="0.35">
      <c r="C18" s="17" t="s">
        <v>30</v>
      </c>
      <c r="D18" t="s">
        <v>31</v>
      </c>
    </row>
    <row r="19" spans="3:4" x14ac:dyDescent="0.35">
      <c r="C19" s="17" t="s">
        <v>32</v>
      </c>
      <c r="D19" t="s">
        <v>33</v>
      </c>
    </row>
    <row r="20" spans="3:4" x14ac:dyDescent="0.35">
      <c r="C20" s="17" t="s">
        <v>34</v>
      </c>
      <c r="D20" t="s">
        <v>35</v>
      </c>
    </row>
    <row r="21" spans="3:4" x14ac:dyDescent="0.35">
      <c r="C21" s="17" t="s">
        <v>36</v>
      </c>
      <c r="D21" t="s">
        <v>37</v>
      </c>
    </row>
    <row r="22" spans="3:4" x14ac:dyDescent="0.35">
      <c r="C22" s="17" t="s">
        <v>38</v>
      </c>
      <c r="D22" t="s">
        <v>39</v>
      </c>
    </row>
  </sheetData>
  <phoneticPr fontId="3" type="noConversion"/>
  <pageMargins left="0.7" right="0.7" top="0.75" bottom="0.75" header="0.3" footer="0.3"/>
  <ignoredErrors>
    <ignoredError sqref="C3:C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4470-DE19-462C-AEDA-E0CCDCFFFC33}">
  <sheetPr>
    <tabColor theme="8"/>
  </sheetPr>
  <dimension ref="B1:AI31"/>
  <sheetViews>
    <sheetView showGridLines="0" topLeftCell="G1" zoomScale="80" zoomScaleNormal="80" workbookViewId="0">
      <selection activeCell="R6" sqref="R6"/>
    </sheetView>
  </sheetViews>
  <sheetFormatPr baseColWidth="10" defaultColWidth="11.453125" defaultRowHeight="14.5" x14ac:dyDescent="0.35"/>
  <cols>
    <col min="1" max="1" width="2.7265625" style="1" customWidth="1"/>
    <col min="2" max="2" width="9.7265625" style="2" customWidth="1"/>
    <col min="3" max="3" width="43.81640625" style="1" customWidth="1"/>
    <col min="4" max="4" width="14.54296875" style="1" bestFit="1" customWidth="1"/>
    <col min="5" max="9" width="15.7265625" style="1" bestFit="1" customWidth="1"/>
    <col min="10" max="10" width="16.7265625" style="1" bestFit="1" customWidth="1"/>
    <col min="11" max="14" width="15.7265625" style="1" bestFit="1" customWidth="1"/>
    <col min="15" max="16" width="16.7265625" style="1" bestFit="1" customWidth="1"/>
    <col min="17" max="17" width="18.54296875" style="27" bestFit="1" customWidth="1"/>
    <col min="18" max="18" width="16.453125" style="27" bestFit="1" customWidth="1"/>
    <col min="19" max="19" width="11.453125" style="1"/>
    <col min="20" max="20" width="12.453125" style="1" bestFit="1" customWidth="1"/>
    <col min="21" max="16384" width="11.453125" style="1"/>
  </cols>
  <sheetData>
    <row r="1" spans="2:35" ht="15.5" x14ac:dyDescent="0.35">
      <c r="B1" s="49" t="s">
        <v>40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35" ht="15.5" x14ac:dyDescent="0.35">
      <c r="B2" s="49" t="s">
        <v>77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35" ht="18" x14ac:dyDescent="0.35">
      <c r="B3" s="50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35" ht="15.5" x14ac:dyDescent="0.35">
      <c r="B4" s="49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2:35" ht="15.5" x14ac:dyDescent="0.35">
      <c r="B5" s="51" t="s">
        <v>43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2:35" x14ac:dyDescent="0.35">
      <c r="C6" s="2"/>
      <c r="D6" s="2"/>
      <c r="E6" s="2"/>
      <c r="F6" s="2"/>
      <c r="G6" s="24"/>
      <c r="H6" s="33"/>
      <c r="I6" s="34"/>
      <c r="J6" s="35"/>
      <c r="K6" s="35"/>
      <c r="L6" s="35"/>
      <c r="M6" s="2"/>
      <c r="N6" s="2"/>
      <c r="O6" s="2"/>
      <c r="P6" s="2"/>
    </row>
    <row r="7" spans="2:35" ht="15.5" x14ac:dyDescent="0.35">
      <c r="B7" s="19" t="s">
        <v>10</v>
      </c>
      <c r="C7" s="20" t="s">
        <v>11</v>
      </c>
      <c r="E7" s="22"/>
      <c r="F7" s="22"/>
      <c r="H7" s="23"/>
    </row>
    <row r="8" spans="2:35" s="3" customFormat="1" ht="30.75" customHeight="1" x14ac:dyDescent="0.35">
      <c r="B8" s="7" t="s">
        <v>44</v>
      </c>
      <c r="C8" s="8" t="s">
        <v>45</v>
      </c>
      <c r="D8" s="7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8" t="s">
        <v>52</v>
      </c>
      <c r="K8" s="38" t="s">
        <v>53</v>
      </c>
      <c r="L8" s="38" t="s">
        <v>54</v>
      </c>
      <c r="M8" s="38" t="s">
        <v>55</v>
      </c>
      <c r="N8" s="38" t="s">
        <v>56</v>
      </c>
      <c r="O8" s="38" t="s">
        <v>57</v>
      </c>
      <c r="P8" s="38" t="s">
        <v>58</v>
      </c>
      <c r="Q8" s="29"/>
      <c r="R8" s="28"/>
      <c r="S8" s="26"/>
      <c r="T8" s="26"/>
      <c r="U8" s="26"/>
      <c r="V8" s="26"/>
    </row>
    <row r="9" spans="2:35" x14ac:dyDescent="0.35">
      <c r="B9" s="4">
        <v>21</v>
      </c>
      <c r="C9" s="5" t="s">
        <v>59</v>
      </c>
      <c r="D9" s="6">
        <v>34409520</v>
      </c>
      <c r="E9" s="41">
        <v>2405732.5000000014</v>
      </c>
      <c r="F9" s="41">
        <v>2661518.2000000002</v>
      </c>
      <c r="G9" s="41">
        <v>4373564.3660000004</v>
      </c>
      <c r="H9" s="41">
        <v>2502997.6090000002</v>
      </c>
      <c r="I9" s="41">
        <v>2505999.7239999999</v>
      </c>
      <c r="J9" s="41">
        <v>4422768.7060000002</v>
      </c>
      <c r="K9" s="41">
        <v>2509329.8790000002</v>
      </c>
      <c r="L9" s="41">
        <v>2501495.0780000002</v>
      </c>
      <c r="M9" s="41">
        <v>4544228.0659999996</v>
      </c>
      <c r="N9" s="41">
        <v>2500244.2420000001</v>
      </c>
      <c r="O9" s="41">
        <v>2591710.5630000001</v>
      </c>
      <c r="P9" s="41">
        <f>4458129.516-3568198</f>
        <v>889931.51599999983</v>
      </c>
      <c r="Q9" s="30">
        <f>SUM(E9:P9)</f>
        <v>34409520.449000001</v>
      </c>
      <c r="R9" s="30">
        <f>D9-Q9</f>
        <v>-0.44900000095367432</v>
      </c>
      <c r="S9" s="21"/>
    </row>
    <row r="10" spans="2:35" x14ac:dyDescent="0.35">
      <c r="B10" s="4">
        <v>22</v>
      </c>
      <c r="C10" s="5" t="s">
        <v>60</v>
      </c>
      <c r="D10" s="6">
        <v>10437855</v>
      </c>
      <c r="E10" s="41">
        <v>775297.73899999994</v>
      </c>
      <c r="F10" s="41">
        <v>1097697.3459999999</v>
      </c>
      <c r="G10" s="41">
        <v>1628602.663394467</v>
      </c>
      <c r="H10" s="41">
        <v>753254.72720780002</v>
      </c>
      <c r="I10" s="41">
        <v>1390352.9262097999</v>
      </c>
      <c r="J10" s="41">
        <v>820111.00627446664</v>
      </c>
      <c r="K10" s="41">
        <v>700248.51320779999</v>
      </c>
      <c r="L10" s="41">
        <v>709978.40487446671</v>
      </c>
      <c r="M10" s="41">
        <v>755993.66920780006</v>
      </c>
      <c r="N10" s="41">
        <v>715896.91720780008</v>
      </c>
      <c r="O10" s="41">
        <v>591536.44020780001</v>
      </c>
      <c r="P10" s="41">
        <v>498884.64120779996</v>
      </c>
      <c r="Q10" s="30">
        <f>SUM(E10:P10)</f>
        <v>10437854.993999999</v>
      </c>
      <c r="R10" s="30">
        <f t="shared" ref="R10:R20" si="0">D10-Q10</f>
        <v>6.0000009834766388E-3</v>
      </c>
    </row>
    <row r="11" spans="2:35" x14ac:dyDescent="0.35">
      <c r="B11" s="4">
        <v>23</v>
      </c>
      <c r="C11" s="5" t="s">
        <v>61</v>
      </c>
      <c r="D11" s="6">
        <v>587156</v>
      </c>
      <c r="E11" s="41">
        <v>69935.917000000001</v>
      </c>
      <c r="F11" s="41">
        <v>80291</v>
      </c>
      <c r="G11" s="41">
        <v>60000</v>
      </c>
      <c r="H11" s="41">
        <v>35000</v>
      </c>
      <c r="I11" s="41">
        <v>35000</v>
      </c>
      <c r="J11" s="41">
        <v>60000</v>
      </c>
      <c r="K11" s="41">
        <v>35000</v>
      </c>
      <c r="L11" s="41">
        <v>35000</v>
      </c>
      <c r="M11" s="41">
        <v>60000</v>
      </c>
      <c r="N11" s="41">
        <v>35000</v>
      </c>
      <c r="O11" s="41">
        <v>35000</v>
      </c>
      <c r="P11" s="41">
        <f>92220-45291</f>
        <v>46929</v>
      </c>
      <c r="Q11" s="30">
        <f t="shared" ref="Q10:Q21" si="1">SUM(E11:P11)</f>
        <v>587155.91700000002</v>
      </c>
      <c r="R11" s="30">
        <f t="shared" si="0"/>
        <v>8.2999999984167516E-2</v>
      </c>
      <c r="S11" s="13"/>
      <c r="T11" s="31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2:35" x14ac:dyDescent="0.35">
      <c r="B12" s="4">
        <v>24</v>
      </c>
      <c r="C12" s="5" t="s">
        <v>62</v>
      </c>
      <c r="D12" s="6">
        <v>448503253</v>
      </c>
      <c r="E12" s="41">
        <v>619034.07900000003</v>
      </c>
      <c r="F12" s="41">
        <v>13848168.663000001</v>
      </c>
      <c r="G12" s="41">
        <v>41740580.592</v>
      </c>
      <c r="H12" s="41">
        <v>46556381.391000003</v>
      </c>
      <c r="I12" s="41">
        <v>45324347.476999998</v>
      </c>
      <c r="J12" s="41">
        <v>52833808.221000001</v>
      </c>
      <c r="K12" s="41">
        <v>35930423.983000003</v>
      </c>
      <c r="L12" s="41">
        <v>35741611.92936293</v>
      </c>
      <c r="M12" s="41">
        <v>37416586.958999999</v>
      </c>
      <c r="N12" s="41">
        <v>46217592.692000002</v>
      </c>
      <c r="O12" s="41">
        <v>48519109.604000002</v>
      </c>
      <c r="P12" s="41">
        <f>40349993.445+3405614</f>
        <v>43755607.445</v>
      </c>
      <c r="Q12" s="30">
        <f>SUM(E12:P12)</f>
        <v>448503253.0353629</v>
      </c>
      <c r="R12" s="30">
        <f>D12-Q12</f>
        <v>-3.5362899303436279E-2</v>
      </c>
      <c r="S12" s="21"/>
    </row>
    <row r="13" spans="2:35" x14ac:dyDescent="0.35">
      <c r="B13" s="4">
        <v>25</v>
      </c>
      <c r="C13" s="5" t="s">
        <v>63</v>
      </c>
      <c r="D13" s="6">
        <v>280246940</v>
      </c>
      <c r="E13" s="41">
        <v>11376.938</v>
      </c>
      <c r="F13" s="41">
        <v>15024.659</v>
      </c>
      <c r="G13" s="41">
        <v>1116368</v>
      </c>
      <c r="H13" s="41">
        <v>978914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f>282120977-3995721</f>
        <v>278125256</v>
      </c>
      <c r="P13" s="41">
        <v>0</v>
      </c>
      <c r="Q13" s="30">
        <f t="shared" si="1"/>
        <v>280246939.597</v>
      </c>
      <c r="R13" s="30">
        <f t="shared" si="0"/>
        <v>0.40299999713897705</v>
      </c>
      <c r="S13" s="21"/>
    </row>
    <row r="14" spans="2:35" x14ac:dyDescent="0.35">
      <c r="B14" s="4">
        <v>26</v>
      </c>
      <c r="C14" s="5" t="s">
        <v>64</v>
      </c>
      <c r="D14" s="6">
        <v>20</v>
      </c>
      <c r="E14" s="41">
        <v>56237.247000000003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0">
        <f t="shared" si="1"/>
        <v>56237.247000000003</v>
      </c>
      <c r="R14" s="30">
        <f t="shared" si="0"/>
        <v>-56217.247000000003</v>
      </c>
    </row>
    <row r="15" spans="2:35" x14ac:dyDescent="0.35">
      <c r="B15" s="4">
        <v>29</v>
      </c>
      <c r="C15" s="5" t="s">
        <v>65</v>
      </c>
      <c r="D15" s="6">
        <v>1018618</v>
      </c>
      <c r="E15" s="41">
        <v>59023.883000000002</v>
      </c>
      <c r="F15" s="41">
        <v>351990.50199999998</v>
      </c>
      <c r="G15" s="41">
        <v>32221.05</v>
      </c>
      <c r="H15" s="41">
        <v>152159.17000000001</v>
      </c>
      <c r="I15" s="41">
        <v>18977.516</v>
      </c>
      <c r="J15" s="41">
        <v>23389.216</v>
      </c>
      <c r="K15" s="41">
        <v>49906.065000000002</v>
      </c>
      <c r="L15" s="41">
        <v>25406.064999999999</v>
      </c>
      <c r="M15" s="41">
        <v>141903.065</v>
      </c>
      <c r="N15" s="41">
        <v>31406.064999999999</v>
      </c>
      <c r="O15" s="41">
        <v>49906.065000000002</v>
      </c>
      <c r="P15" s="41">
        <v>82329.338000000003</v>
      </c>
      <c r="Q15" s="30">
        <f t="shared" si="1"/>
        <v>1018617.9999999998</v>
      </c>
      <c r="R15" s="30">
        <f t="shared" si="0"/>
        <v>0</v>
      </c>
      <c r="S15" s="21"/>
    </row>
    <row r="16" spans="2:35" x14ac:dyDescent="0.35">
      <c r="B16" s="4">
        <v>30</v>
      </c>
      <c r="C16" s="5" t="s">
        <v>66</v>
      </c>
      <c r="D16" s="6">
        <v>494709885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59200000</v>
      </c>
      <c r="K16" s="41">
        <v>0</v>
      </c>
      <c r="L16" s="41">
        <v>0</v>
      </c>
      <c r="M16" s="41">
        <v>111000000</v>
      </c>
      <c r="N16" s="41">
        <v>0</v>
      </c>
      <c r="O16" s="41">
        <v>100000000</v>
      </c>
      <c r="P16" s="41">
        <f>224509875+10</f>
        <v>224509885</v>
      </c>
      <c r="Q16" s="30">
        <f t="shared" si="1"/>
        <v>494709885</v>
      </c>
      <c r="R16" s="30">
        <f t="shared" si="0"/>
        <v>0</v>
      </c>
    </row>
    <row r="17" spans="2:23" x14ac:dyDescent="0.35">
      <c r="B17" s="4">
        <v>31</v>
      </c>
      <c r="C17" s="5" t="s">
        <v>67</v>
      </c>
      <c r="D17" s="6">
        <v>524350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1">
        <v>0</v>
      </c>
      <c r="M17" s="41">
        <v>0</v>
      </c>
      <c r="N17" s="41">
        <v>0</v>
      </c>
      <c r="O17" s="41">
        <v>0</v>
      </c>
      <c r="P17" s="41">
        <f>274594+249756</f>
        <v>524350</v>
      </c>
      <c r="Q17" s="30">
        <f t="shared" si="1"/>
        <v>524350</v>
      </c>
      <c r="R17" s="30">
        <f t="shared" si="0"/>
        <v>0</v>
      </c>
      <c r="S17" s="21"/>
    </row>
    <row r="18" spans="2:23" hidden="1" x14ac:dyDescent="0.35">
      <c r="B18" s="4">
        <v>32</v>
      </c>
      <c r="C18" s="5" t="s">
        <v>68</v>
      </c>
      <c r="D18" s="6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30">
        <f t="shared" si="1"/>
        <v>0</v>
      </c>
      <c r="R18" s="30">
        <f t="shared" si="0"/>
        <v>0</v>
      </c>
    </row>
    <row r="19" spans="2:23" hidden="1" x14ac:dyDescent="0.35">
      <c r="B19" s="4">
        <v>33</v>
      </c>
      <c r="C19" s="5" t="s">
        <v>69</v>
      </c>
      <c r="D19" s="6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30">
        <f t="shared" si="1"/>
        <v>0</v>
      </c>
      <c r="R19" s="30">
        <f t="shared" si="0"/>
        <v>0</v>
      </c>
    </row>
    <row r="20" spans="2:23" x14ac:dyDescent="0.35">
      <c r="B20" s="4">
        <v>34</v>
      </c>
      <c r="C20" s="5" t="s">
        <v>70</v>
      </c>
      <c r="D20" s="6">
        <v>15650282</v>
      </c>
      <c r="E20" s="41">
        <v>498851.36099999998</v>
      </c>
      <c r="F20" s="41">
        <v>171031.86600000001</v>
      </c>
      <c r="G20" s="41">
        <v>3264926.9436866739</v>
      </c>
      <c r="H20" s="41">
        <v>169204.3835616438</v>
      </c>
      <c r="I20" s="41">
        <v>0</v>
      </c>
      <c r="J20" s="41">
        <v>2715283.6422906462</v>
      </c>
      <c r="K20" s="41">
        <v>309243.43948395562</v>
      </c>
      <c r="L20" s="41">
        <v>0</v>
      </c>
      <c r="M20" s="41">
        <v>3360321.1319248341</v>
      </c>
      <c r="N20" s="41">
        <v>0</v>
      </c>
      <c r="O20" s="41">
        <v>0</v>
      </c>
      <c r="P20" s="41">
        <f>2730202.783+2431216</f>
        <v>5161418.7829999998</v>
      </c>
      <c r="Q20" s="30">
        <f t="shared" si="1"/>
        <v>15650281.550947754</v>
      </c>
      <c r="R20" s="30">
        <f t="shared" si="0"/>
        <v>0.4490522462874651</v>
      </c>
      <c r="S20" s="21"/>
    </row>
    <row r="21" spans="2:23" hidden="1" x14ac:dyDescent="0.35">
      <c r="B21" s="9">
        <v>35</v>
      </c>
      <c r="C21" s="10" t="s">
        <v>71</v>
      </c>
      <c r="D21" s="6">
        <v>0</v>
      </c>
      <c r="E21" s="39">
        <v>0</v>
      </c>
      <c r="F21" s="39">
        <v>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30">
        <f t="shared" si="1"/>
        <v>0</v>
      </c>
      <c r="R21" s="30"/>
    </row>
    <row r="22" spans="2:23" s="3" customFormat="1" x14ac:dyDescent="0.35">
      <c r="B22" s="11"/>
      <c r="C22" s="12" t="s">
        <v>72</v>
      </c>
      <c r="D22" s="14">
        <f>SUM(D9:D21)</f>
        <v>1286087879</v>
      </c>
      <c r="E22" s="14">
        <f t="shared" ref="E22:O22" si="2">SUM(E9:E21)</f>
        <v>4495489.6640000008</v>
      </c>
      <c r="F22" s="14">
        <f t="shared" si="2"/>
        <v>18225722.236000001</v>
      </c>
      <c r="G22" s="14">
        <f t="shared" si="2"/>
        <v>52216263.615081139</v>
      </c>
      <c r="H22" s="14">
        <f t="shared" si="2"/>
        <v>51147911.280769445</v>
      </c>
      <c r="I22" s="14">
        <f t="shared" si="2"/>
        <v>49274677.6432098</v>
      </c>
      <c r="J22" s="14">
        <f t="shared" si="2"/>
        <v>120075360.79156512</v>
      </c>
      <c r="K22" s="14">
        <f t="shared" si="2"/>
        <v>39534151.879691757</v>
      </c>
      <c r="L22" s="14">
        <f t="shared" si="2"/>
        <v>39013491.477237396</v>
      </c>
      <c r="M22" s="14">
        <f t="shared" si="2"/>
        <v>157279032.89113262</v>
      </c>
      <c r="N22" s="14">
        <f t="shared" si="2"/>
        <v>49500139.916207798</v>
      </c>
      <c r="O22" s="14">
        <f t="shared" si="2"/>
        <v>429912518.67220777</v>
      </c>
      <c r="P22" s="14">
        <f>SUM(P9:P21)</f>
        <v>275469335.72320777</v>
      </c>
      <c r="Q22" s="14">
        <f>SUM(Q9:Q21)</f>
        <v>1286144095.7903106</v>
      </c>
      <c r="R22" s="30"/>
    </row>
    <row r="23" spans="2:23" x14ac:dyDescent="0.35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0">
        <f>D22-Q22</f>
        <v>-56216.790310621262</v>
      </c>
    </row>
    <row r="24" spans="2:23" x14ac:dyDescent="0.3">
      <c r="D24" s="13"/>
      <c r="E24" s="13"/>
      <c r="F24" s="13"/>
      <c r="G24" s="42"/>
      <c r="H24" s="13"/>
      <c r="I24" s="13"/>
      <c r="J24" s="13"/>
      <c r="K24" s="13"/>
      <c r="L24" s="13"/>
      <c r="M24" s="13"/>
      <c r="N24" s="13"/>
      <c r="O24" s="13"/>
      <c r="P24" s="15"/>
    </row>
    <row r="25" spans="2:23" x14ac:dyDescent="0.35">
      <c r="B25" s="48" t="s">
        <v>78</v>
      </c>
      <c r="Q25" s="43"/>
    </row>
    <row r="26" spans="2:23" x14ac:dyDescent="0.35">
      <c r="B26" s="1" t="s">
        <v>84</v>
      </c>
    </row>
    <row r="27" spans="2:23" x14ac:dyDescent="0.35">
      <c r="B27" s="18" t="s">
        <v>82</v>
      </c>
    </row>
    <row r="28" spans="2:23" x14ac:dyDescent="0.35">
      <c r="B28" s="18" t="s">
        <v>83</v>
      </c>
    </row>
    <row r="29" spans="2:23" x14ac:dyDescent="0.35">
      <c r="W29" s="13"/>
    </row>
    <row r="31" spans="2:23" x14ac:dyDescent="0.35">
      <c r="N31" s="23"/>
      <c r="P31" s="23"/>
    </row>
  </sheetData>
  <mergeCells count="5">
    <mergeCell ref="B1:P1"/>
    <mergeCell ref="B2:P2"/>
    <mergeCell ref="B3:P3"/>
    <mergeCell ref="B4:P4"/>
    <mergeCell ref="B5:P5"/>
  </mergeCells>
  <printOptions horizontalCentered="1"/>
  <pageMargins left="0.31496062992125984" right="0.39370078740157483" top="0.74803149606299213" bottom="0.74803149606299213" header="0.31496062992125984" footer="0.31496062992125984"/>
  <pageSetup paperSize="121" scale="75" orientation="landscape" r:id="rId1"/>
  <ignoredErrors>
    <ignoredError sqref="B7:C7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827B-F51A-4858-A722-2C2DB417BFBC}">
  <sheetPr>
    <tabColor theme="8"/>
  </sheetPr>
  <dimension ref="B1:S39"/>
  <sheetViews>
    <sheetView showGridLines="0" topLeftCell="E1" zoomScale="80" zoomScaleNormal="80" workbookViewId="0">
      <selection activeCell="L31" sqref="L31"/>
    </sheetView>
  </sheetViews>
  <sheetFormatPr baseColWidth="10" defaultColWidth="11.453125" defaultRowHeight="14.5" x14ac:dyDescent="0.35"/>
  <cols>
    <col min="1" max="1" width="2.7265625" style="1" customWidth="1"/>
    <col min="2" max="2" width="9.7265625" style="2" customWidth="1"/>
    <col min="3" max="3" width="43.81640625" style="1" customWidth="1"/>
    <col min="4" max="4" width="15.7265625" style="1" bestFit="1" customWidth="1"/>
    <col min="5" max="5" width="13.1796875" style="1" bestFit="1" customWidth="1"/>
    <col min="6" max="15" width="12.453125" style="1" bestFit="1" customWidth="1"/>
    <col min="16" max="16" width="13.81640625" style="1" bestFit="1" customWidth="1"/>
    <col min="17" max="18" width="13" style="1" bestFit="1" customWidth="1"/>
    <col min="19" max="16384" width="11.453125" style="1"/>
  </cols>
  <sheetData>
    <row r="1" spans="2:19" ht="15.5" x14ac:dyDescent="0.35">
      <c r="B1" s="49" t="s">
        <v>40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9" ht="15.5" x14ac:dyDescent="0.35">
      <c r="B2" s="49" t="s">
        <v>77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6"/>
      <c r="R2" s="36"/>
    </row>
    <row r="3" spans="2:19" ht="18" x14ac:dyDescent="0.35">
      <c r="B3" s="50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9" ht="15.5" x14ac:dyDescent="0.35">
      <c r="B4" s="49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2:19" ht="15.5" x14ac:dyDescent="0.35">
      <c r="B5" s="51" t="s">
        <v>43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2:19" x14ac:dyDescent="0.35">
      <c r="C6" s="2"/>
      <c r="D6" s="2"/>
      <c r="E6" s="2"/>
      <c r="F6" s="2"/>
      <c r="G6" s="2"/>
      <c r="H6" s="16"/>
      <c r="I6" s="2"/>
      <c r="J6" s="2"/>
      <c r="K6" s="2"/>
      <c r="L6" s="2"/>
      <c r="M6" s="2"/>
      <c r="N6" s="2"/>
      <c r="O6" s="2"/>
      <c r="P6" s="2"/>
    </row>
    <row r="7" spans="2:19" ht="15.5" x14ac:dyDescent="0.35">
      <c r="B7" s="19" t="s">
        <v>12</v>
      </c>
      <c r="C7" s="20" t="s">
        <v>13</v>
      </c>
      <c r="G7" s="25"/>
    </row>
    <row r="8" spans="2:19" s="3" customFormat="1" x14ac:dyDescent="0.35">
      <c r="B8" s="7" t="s">
        <v>44</v>
      </c>
      <c r="C8" s="8" t="s">
        <v>45</v>
      </c>
      <c r="D8" s="7" t="s">
        <v>46</v>
      </c>
      <c r="E8" s="7" t="s">
        <v>47</v>
      </c>
      <c r="F8" s="7" t="s">
        <v>48</v>
      </c>
      <c r="G8" s="7" t="s">
        <v>49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  <c r="M8" s="7" t="s">
        <v>55</v>
      </c>
      <c r="N8" s="7" t="s">
        <v>56</v>
      </c>
      <c r="O8" s="7" t="s">
        <v>57</v>
      </c>
      <c r="P8" s="7" t="s">
        <v>58</v>
      </c>
    </row>
    <row r="9" spans="2:19" x14ac:dyDescent="0.35">
      <c r="B9" s="4">
        <v>21</v>
      </c>
      <c r="C9" s="5" t="s">
        <v>59</v>
      </c>
      <c r="D9" s="6">
        <v>1986508</v>
      </c>
      <c r="E9" s="6">
        <v>114728.00199999999</v>
      </c>
      <c r="F9" s="6">
        <v>134386.356</v>
      </c>
      <c r="G9" s="6">
        <v>235977.82800000001</v>
      </c>
      <c r="H9" s="6">
        <v>126888.95499999999</v>
      </c>
      <c r="I9" s="6">
        <v>126888.95499999999</v>
      </c>
      <c r="J9" s="6">
        <v>246531.38299999997</v>
      </c>
      <c r="K9" s="6">
        <v>126888.95499999999</v>
      </c>
      <c r="L9" s="6">
        <v>126888.95499999999</v>
      </c>
      <c r="M9" s="6">
        <v>246531.38299999997</v>
      </c>
      <c r="N9" s="6">
        <v>126888.95499999999</v>
      </c>
      <c r="O9" s="6">
        <v>127088.95499999999</v>
      </c>
      <c r="P9" s="6">
        <f>(263980.383)-17161</f>
        <v>246819.38299999997</v>
      </c>
      <c r="Q9" s="21">
        <f>SUM(E9:P9)</f>
        <v>1986508.0649999999</v>
      </c>
      <c r="R9" s="21">
        <f>D9-Q9</f>
        <v>-6.4999999944120646E-2</v>
      </c>
      <c r="S9" s="21"/>
    </row>
    <row r="10" spans="2:19" x14ac:dyDescent="0.35">
      <c r="B10" s="4">
        <v>22</v>
      </c>
      <c r="C10" s="5" t="s">
        <v>60</v>
      </c>
      <c r="D10" s="6">
        <v>328411</v>
      </c>
      <c r="E10" s="6"/>
      <c r="F10" s="6">
        <v>0</v>
      </c>
      <c r="G10" s="6">
        <v>7596.9750000000004</v>
      </c>
      <c r="H10" s="6">
        <v>3798.4875000000002</v>
      </c>
      <c r="I10" s="6">
        <v>4298.4875000000002</v>
      </c>
      <c r="J10" s="6">
        <v>7079.9875000000002</v>
      </c>
      <c r="K10" s="6">
        <v>120298.4875</v>
      </c>
      <c r="L10" s="6">
        <v>6298.4875000000002</v>
      </c>
      <c r="M10" s="6">
        <v>6398.4875000000002</v>
      </c>
      <c r="N10" s="6">
        <v>8598.4874999999993</v>
      </c>
      <c r="O10" s="6">
        <v>11598.487499999999</v>
      </c>
      <c r="P10" s="6">
        <f>123002.625+29442</f>
        <v>152444.625</v>
      </c>
      <c r="Q10" s="21">
        <f t="shared" ref="Q10:Q22" si="0">SUM(E10:P10)</f>
        <v>328410.99999999994</v>
      </c>
      <c r="R10" s="21">
        <f t="shared" ref="R10:R22" si="1">D10-Q10</f>
        <v>0</v>
      </c>
    </row>
    <row r="11" spans="2:19" x14ac:dyDescent="0.35">
      <c r="B11" s="4">
        <v>23</v>
      </c>
      <c r="C11" s="5" t="s">
        <v>61</v>
      </c>
      <c r="D11" s="6">
        <v>25658</v>
      </c>
      <c r="E11" s="6">
        <v>36640.237999999998</v>
      </c>
      <c r="F11" s="6">
        <v>1827.9860000000001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21">
        <f>SUM(E11:P11)</f>
        <v>38468.223999999995</v>
      </c>
      <c r="R11" s="47">
        <f t="shared" si="1"/>
        <v>-12810.223999999995</v>
      </c>
    </row>
    <row r="12" spans="2:19" x14ac:dyDescent="0.35">
      <c r="B12" s="4">
        <v>24</v>
      </c>
      <c r="C12" s="5" t="s">
        <v>62</v>
      </c>
      <c r="D12" s="37">
        <v>45832591</v>
      </c>
      <c r="E12" s="6">
        <v>46628.834999999999</v>
      </c>
      <c r="F12" s="6">
        <v>2197458.5440000002</v>
      </c>
      <c r="G12" s="6">
        <v>4341360.5209999997</v>
      </c>
      <c r="H12" s="6">
        <v>4334275.6540000001</v>
      </c>
      <c r="I12" s="6">
        <v>4334275.6540000001</v>
      </c>
      <c r="J12" s="6">
        <v>4341360.5209999997</v>
      </c>
      <c r="K12" s="6">
        <v>4334275.6540000001</v>
      </c>
      <c r="L12" s="6">
        <v>4334275.6540000001</v>
      </c>
      <c r="M12" s="6">
        <v>4406360.5209999997</v>
      </c>
      <c r="N12" s="6">
        <v>4354275.6540000001</v>
      </c>
      <c r="O12" s="6">
        <v>4354275.6540000001</v>
      </c>
      <c r="P12" s="6">
        <v>4453768.2209999999</v>
      </c>
      <c r="Q12" s="21">
        <f t="shared" si="0"/>
        <v>45832591.086999997</v>
      </c>
      <c r="R12" s="21">
        <f t="shared" si="1"/>
        <v>-8.6999997496604919E-2</v>
      </c>
    </row>
    <row r="13" spans="2:19" x14ac:dyDescent="0.35">
      <c r="B13" s="4">
        <v>25</v>
      </c>
      <c r="C13" s="5" t="s">
        <v>63</v>
      </c>
      <c r="D13" s="6">
        <v>5268298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2569957.3790000002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2698340.6205000002</v>
      </c>
      <c r="Q13" s="21">
        <f t="shared" si="0"/>
        <v>5268297.9995000008</v>
      </c>
      <c r="R13" s="21">
        <f t="shared" si="1"/>
        <v>4.9999915063381195E-4</v>
      </c>
    </row>
    <row r="14" spans="2:19" ht="15" hidden="1" customHeight="1" x14ac:dyDescent="0.35">
      <c r="B14" s="4">
        <v>26</v>
      </c>
      <c r="C14" s="5" t="s">
        <v>64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1">
        <f t="shared" si="0"/>
        <v>0</v>
      </c>
      <c r="R14" s="21">
        <f t="shared" si="1"/>
        <v>0</v>
      </c>
    </row>
    <row r="15" spans="2:19" ht="15" hidden="1" customHeight="1" x14ac:dyDescent="0.35">
      <c r="B15" s="4">
        <v>27</v>
      </c>
      <c r="C15" s="5" t="s">
        <v>73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1">
        <f t="shared" si="0"/>
        <v>0</v>
      </c>
      <c r="R15" s="21">
        <f t="shared" si="1"/>
        <v>0</v>
      </c>
    </row>
    <row r="16" spans="2:19" hidden="1" x14ac:dyDescent="0.35">
      <c r="B16" s="4">
        <v>28</v>
      </c>
      <c r="C16" s="5" t="s">
        <v>74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1">
        <f t="shared" si="0"/>
        <v>0</v>
      </c>
      <c r="R16" s="21">
        <f t="shared" si="1"/>
        <v>0</v>
      </c>
    </row>
    <row r="17" spans="2:18" hidden="1" x14ac:dyDescent="0.35">
      <c r="B17" s="4">
        <v>29</v>
      </c>
      <c r="C17" s="5" t="s">
        <v>65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1">
        <f t="shared" si="0"/>
        <v>0</v>
      </c>
      <c r="R17" s="21">
        <f t="shared" si="1"/>
        <v>0</v>
      </c>
    </row>
    <row r="18" spans="2:18" hidden="1" x14ac:dyDescent="0.35">
      <c r="B18" s="4">
        <v>30</v>
      </c>
      <c r="C18" s="5" t="s">
        <v>66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1">
        <f t="shared" si="0"/>
        <v>0</v>
      </c>
      <c r="R18" s="21">
        <f t="shared" si="1"/>
        <v>0</v>
      </c>
    </row>
    <row r="19" spans="2:18" hidden="1" x14ac:dyDescent="0.35">
      <c r="B19" s="4">
        <v>31</v>
      </c>
      <c r="C19" s="5" t="s">
        <v>67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1">
        <f t="shared" si="0"/>
        <v>0</v>
      </c>
      <c r="R19" s="21">
        <f t="shared" si="1"/>
        <v>0</v>
      </c>
    </row>
    <row r="20" spans="2:18" x14ac:dyDescent="0.35">
      <c r="B20" s="4">
        <v>32</v>
      </c>
      <c r="C20" s="5" t="s">
        <v>68</v>
      </c>
      <c r="D20" s="6">
        <v>123666389</v>
      </c>
      <c r="E20" s="6">
        <v>0</v>
      </c>
      <c r="F20" s="6">
        <v>6521982.3449999997</v>
      </c>
      <c r="G20" s="6">
        <v>28090234.218899999</v>
      </c>
      <c r="H20" s="6">
        <v>5608449.7188999997</v>
      </c>
      <c r="I20" s="6">
        <v>14497949.718899999</v>
      </c>
      <c r="J20" s="6">
        <v>8093449.7188999997</v>
      </c>
      <c r="K20" s="6">
        <v>8093449.7188999997</v>
      </c>
      <c r="L20" s="6">
        <v>8093449.7188999997</v>
      </c>
      <c r="M20" s="6">
        <v>8093449.7188999997</v>
      </c>
      <c r="N20" s="6">
        <v>8093449.7188999997</v>
      </c>
      <c r="O20" s="6">
        <v>8093449.7188999997</v>
      </c>
      <c r="P20" s="6">
        <v>20387074.718899999</v>
      </c>
      <c r="Q20" s="21">
        <f t="shared" si="0"/>
        <v>123666389.03399998</v>
      </c>
      <c r="R20" s="21">
        <f t="shared" si="1"/>
        <v>-3.3999979496002197E-2</v>
      </c>
    </row>
    <row r="21" spans="2:18" hidden="1" x14ac:dyDescent="0.35">
      <c r="B21" s="4">
        <v>33</v>
      </c>
      <c r="C21" s="5" t="s">
        <v>69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1">
        <f t="shared" si="0"/>
        <v>0</v>
      </c>
      <c r="R21" s="21">
        <f t="shared" si="1"/>
        <v>0</v>
      </c>
    </row>
    <row r="22" spans="2:18" x14ac:dyDescent="0.35">
      <c r="B22" s="4">
        <v>34</v>
      </c>
      <c r="C22" s="5" t="s">
        <v>70</v>
      </c>
      <c r="D22" s="6">
        <v>7709704</v>
      </c>
      <c r="E22" s="6">
        <v>0</v>
      </c>
      <c r="F22" s="6">
        <v>0</v>
      </c>
      <c r="G22" s="6">
        <v>2503750.537</v>
      </c>
      <c r="H22" s="6">
        <v>659216.18561000004</v>
      </c>
      <c r="I22" s="6">
        <v>3201174.4180000001</v>
      </c>
      <c r="J22" s="6">
        <v>0</v>
      </c>
      <c r="K22" s="6">
        <v>0</v>
      </c>
      <c r="L22" s="6">
        <v>0</v>
      </c>
      <c r="M22" s="6">
        <v>841868.70200000005</v>
      </c>
      <c r="N22" s="6">
        <v>503684.15739000001</v>
      </c>
      <c r="O22" s="6">
        <v>0</v>
      </c>
      <c r="P22" s="6">
        <v>10</v>
      </c>
      <c r="Q22" s="21">
        <f t="shared" si="0"/>
        <v>7709704</v>
      </c>
      <c r="R22" s="21">
        <f t="shared" si="1"/>
        <v>0</v>
      </c>
    </row>
    <row r="23" spans="2:18" s="3" customFormat="1" x14ac:dyDescent="0.35">
      <c r="B23" s="11"/>
      <c r="C23" s="12" t="s">
        <v>72</v>
      </c>
      <c r="D23" s="14">
        <f t="shared" ref="D23:P23" si="2">SUM(D9:D22)</f>
        <v>184817559</v>
      </c>
      <c r="E23" s="14">
        <f t="shared" si="2"/>
        <v>197997.07499999998</v>
      </c>
      <c r="F23" s="14">
        <f t="shared" si="2"/>
        <v>8855655.2310000006</v>
      </c>
      <c r="G23" s="14">
        <f t="shared" si="2"/>
        <v>35178920.079899997</v>
      </c>
      <c r="H23" s="14">
        <f t="shared" si="2"/>
        <v>10732629.001010001</v>
      </c>
      <c r="I23" s="14">
        <f t="shared" si="2"/>
        <v>22164587.233399998</v>
      </c>
      <c r="J23" s="14">
        <f t="shared" si="2"/>
        <v>15258378.989399999</v>
      </c>
      <c r="K23" s="14">
        <f t="shared" si="2"/>
        <v>12674912.815400001</v>
      </c>
      <c r="L23" s="14">
        <f t="shared" si="2"/>
        <v>12560912.815400001</v>
      </c>
      <c r="M23" s="14">
        <f t="shared" si="2"/>
        <v>13594608.812399998</v>
      </c>
      <c r="N23" s="14">
        <f t="shared" si="2"/>
        <v>13086896.972790001</v>
      </c>
      <c r="O23" s="14">
        <f t="shared" si="2"/>
        <v>12586412.815400001</v>
      </c>
      <c r="P23" s="14">
        <f t="shared" si="2"/>
        <v>27938457.568399999</v>
      </c>
      <c r="Q23" s="21">
        <f>SUM(E23:P23)</f>
        <v>184830369.4095</v>
      </c>
      <c r="R23" s="21">
        <f>D23-Q23</f>
        <v>-12810.409500002861</v>
      </c>
    </row>
    <row r="24" spans="2:18" x14ac:dyDescent="0.35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1">
        <f>SUM(Q9:Q22)</f>
        <v>184830369.40949997</v>
      </c>
    </row>
    <row r="25" spans="2:18" x14ac:dyDescent="0.35">
      <c r="C25" s="48" t="s">
        <v>78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</row>
    <row r="26" spans="2:18" x14ac:dyDescent="0.35">
      <c r="C26" s="1" t="s">
        <v>80</v>
      </c>
      <c r="E26" s="13"/>
      <c r="F26" s="13"/>
      <c r="G26" s="23"/>
      <c r="H26" s="23"/>
      <c r="I26" s="23"/>
      <c r="J26" s="23"/>
      <c r="K26" s="23"/>
      <c r="L26" s="23"/>
      <c r="M26" s="23"/>
      <c r="N26" s="23"/>
      <c r="O26" s="23"/>
      <c r="P26" s="21"/>
      <c r="Q26" s="23"/>
    </row>
    <row r="27" spans="2:18" x14ac:dyDescent="0.35">
      <c r="C27" s="1" t="s">
        <v>79</v>
      </c>
      <c r="E27" s="13"/>
    </row>
    <row r="28" spans="2:18" x14ac:dyDescent="0.35">
      <c r="C28" s="1" t="s">
        <v>81</v>
      </c>
      <c r="E28" s="13"/>
      <c r="F28" s="1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2:18" x14ac:dyDescent="0.35">
      <c r="E29" s="13"/>
      <c r="F29" s="1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2:18" x14ac:dyDescent="0.35">
      <c r="E30" s="13"/>
      <c r="F30" s="13"/>
      <c r="J30" s="23"/>
      <c r="P30" s="23"/>
    </row>
    <row r="31" spans="2:18" x14ac:dyDescent="0.35">
      <c r="E31" s="45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2:18" x14ac:dyDescent="0.35">
      <c r="E32" s="45"/>
      <c r="F32" s="45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5:17" x14ac:dyDescent="0.35"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</row>
    <row r="34" spans="5:17" x14ac:dyDescent="0.35">
      <c r="E34" s="13"/>
      <c r="F34" s="13"/>
    </row>
    <row r="37" spans="5:17" x14ac:dyDescent="0.35">
      <c r="E37" s="13"/>
      <c r="F37" s="13"/>
    </row>
    <row r="38" spans="5:17" x14ac:dyDescent="0.35">
      <c r="E38" s="13"/>
      <c r="F38" s="13"/>
    </row>
    <row r="39" spans="5:17" x14ac:dyDescent="0.35">
      <c r="E39" s="13"/>
      <c r="F39" s="13"/>
    </row>
  </sheetData>
  <mergeCells count="5">
    <mergeCell ref="B1:P1"/>
    <mergeCell ref="B2:P2"/>
    <mergeCell ref="B3:P3"/>
    <mergeCell ref="B4:P4"/>
    <mergeCell ref="B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C50E-6BB8-4929-B62D-D9E00B41B362}">
  <sheetPr>
    <tabColor theme="8"/>
  </sheetPr>
  <dimension ref="B1:R39"/>
  <sheetViews>
    <sheetView showGridLines="0" tabSelected="1" topLeftCell="C3" zoomScale="80" zoomScaleNormal="80" workbookViewId="0">
      <selection activeCell="O28" sqref="O28"/>
    </sheetView>
  </sheetViews>
  <sheetFormatPr baseColWidth="10" defaultColWidth="11.453125" defaultRowHeight="14.5" x14ac:dyDescent="0.35"/>
  <cols>
    <col min="1" max="1" width="2.7265625" style="1" customWidth="1"/>
    <col min="2" max="2" width="9.7265625" style="2" customWidth="1"/>
    <col min="3" max="3" width="43.81640625" style="1" customWidth="1"/>
    <col min="4" max="4" width="13" style="1" bestFit="1" customWidth="1"/>
    <col min="5" max="5" width="10.81640625" style="1" bestFit="1" customWidth="1"/>
    <col min="6" max="6" width="12" style="1" customWidth="1"/>
    <col min="7" max="15" width="12" style="1" bestFit="1" customWidth="1"/>
    <col min="16" max="16" width="13.7265625" style="1" bestFit="1" customWidth="1"/>
    <col min="17" max="17" width="13" style="1" bestFit="1" customWidth="1"/>
    <col min="18" max="18" width="13.453125" style="1" customWidth="1"/>
    <col min="19" max="16384" width="11.453125" style="1"/>
  </cols>
  <sheetData>
    <row r="1" spans="2:18" ht="15.5" x14ac:dyDescent="0.35">
      <c r="B1" s="49" t="s">
        <v>40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8" ht="15.5" x14ac:dyDescent="0.35">
      <c r="B2" s="49" t="s">
        <v>77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8" ht="18" x14ac:dyDescent="0.35">
      <c r="B3" s="50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8" ht="15.5" x14ac:dyDescent="0.35">
      <c r="B4" s="49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2:18" ht="15.5" x14ac:dyDescent="0.35">
      <c r="B5" s="51" t="s">
        <v>43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2:18" x14ac:dyDescent="0.35">
      <c r="C6" s="2"/>
      <c r="D6" s="2"/>
      <c r="E6" s="2"/>
      <c r="F6" s="2"/>
      <c r="G6" s="2"/>
      <c r="H6" s="16"/>
      <c r="I6" s="2"/>
      <c r="J6" s="2"/>
      <c r="K6" s="2"/>
      <c r="L6" s="2"/>
      <c r="M6" s="2"/>
      <c r="N6" s="2"/>
      <c r="O6" s="2"/>
      <c r="P6" s="2"/>
    </row>
    <row r="7" spans="2:18" ht="15.5" x14ac:dyDescent="0.35">
      <c r="B7" s="19" t="s">
        <v>75</v>
      </c>
      <c r="C7" s="20" t="s">
        <v>76</v>
      </c>
      <c r="G7" s="25"/>
    </row>
    <row r="8" spans="2:18" s="3" customFormat="1" x14ac:dyDescent="0.35">
      <c r="B8" s="7" t="s">
        <v>44</v>
      </c>
      <c r="C8" s="8" t="s">
        <v>45</v>
      </c>
      <c r="D8" s="7" t="s">
        <v>46</v>
      </c>
      <c r="E8" s="7" t="s">
        <v>47</v>
      </c>
      <c r="F8" s="7" t="s">
        <v>48</v>
      </c>
      <c r="G8" s="7" t="s">
        <v>49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  <c r="M8" s="7" t="s">
        <v>55</v>
      </c>
      <c r="N8" s="7" t="s">
        <v>56</v>
      </c>
      <c r="O8" s="7" t="s">
        <v>57</v>
      </c>
      <c r="P8" s="7" t="s">
        <v>58</v>
      </c>
    </row>
    <row r="9" spans="2:18" x14ac:dyDescent="0.35">
      <c r="B9" s="4">
        <v>21</v>
      </c>
      <c r="C9" s="5" t="s">
        <v>59</v>
      </c>
      <c r="D9" s="6">
        <v>2629466</v>
      </c>
      <c r="E9" s="6">
        <v>154577.905</v>
      </c>
      <c r="F9" s="6">
        <v>176427.677</v>
      </c>
      <c r="G9" s="6">
        <v>274027.95199999999</v>
      </c>
      <c r="H9" s="6">
        <v>177382.62400000001</v>
      </c>
      <c r="I9" s="6">
        <v>175246.315</v>
      </c>
      <c r="J9" s="6">
        <v>266943.88199999998</v>
      </c>
      <c r="K9" s="6">
        <v>176114.91699999999</v>
      </c>
      <c r="L9" s="6">
        <v>176248.99100000001</v>
      </c>
      <c r="M9" s="6">
        <v>270124.33600000001</v>
      </c>
      <c r="N9" s="6">
        <v>183076.603</v>
      </c>
      <c r="O9" s="6">
        <v>212401.95300000001</v>
      </c>
      <c r="P9" s="6">
        <f>651013.688-264121</f>
        <v>386892.68799999997</v>
      </c>
      <c r="Q9" s="21">
        <f>SUM(E9:P9)</f>
        <v>2629465.8430000003</v>
      </c>
      <c r="R9" s="21">
        <f>D9-Q9</f>
        <v>0.15699999965727329</v>
      </c>
    </row>
    <row r="10" spans="2:18" x14ac:dyDescent="0.35">
      <c r="B10" s="4">
        <v>22</v>
      </c>
      <c r="C10" s="5" t="s">
        <v>60</v>
      </c>
      <c r="D10" s="6">
        <v>488489</v>
      </c>
      <c r="E10" s="6">
        <v>1530</v>
      </c>
      <c r="F10" s="6">
        <v>0</v>
      </c>
      <c r="G10" s="6">
        <v>5872.34</v>
      </c>
      <c r="H10" s="6">
        <v>34490.74</v>
      </c>
      <c r="I10" s="6">
        <v>44470.74</v>
      </c>
      <c r="J10" s="6">
        <v>6720.74</v>
      </c>
      <c r="K10" s="6">
        <v>60446.74</v>
      </c>
      <c r="L10" s="6">
        <v>8720.74</v>
      </c>
      <c r="M10" s="6">
        <v>91320.74</v>
      </c>
      <c r="N10" s="6">
        <v>123268.74</v>
      </c>
      <c r="O10" s="6">
        <v>25520.74</v>
      </c>
      <c r="P10" s="6">
        <f>42333.74+43793</f>
        <v>86126.739999999991</v>
      </c>
      <c r="Q10" s="21">
        <f t="shared" ref="Q10:Q22" si="0">SUM(E10:P10)</f>
        <v>488489</v>
      </c>
      <c r="R10" s="21">
        <f t="shared" ref="R10:R22" si="1">D10-Q10</f>
        <v>0</v>
      </c>
    </row>
    <row r="11" spans="2:18" x14ac:dyDescent="0.35">
      <c r="B11" s="4">
        <v>23</v>
      </c>
      <c r="C11" s="5" t="s">
        <v>61</v>
      </c>
      <c r="D11" s="6">
        <v>63611</v>
      </c>
      <c r="E11" s="6">
        <v>3493.2829999999999</v>
      </c>
      <c r="F11" s="6">
        <v>5478.3159999999998</v>
      </c>
      <c r="G11" s="6">
        <v>7500</v>
      </c>
      <c r="H11" s="6">
        <v>4000</v>
      </c>
      <c r="I11" s="6">
        <v>4000</v>
      </c>
      <c r="J11" s="6">
        <v>7500</v>
      </c>
      <c r="K11" s="6">
        <v>4000</v>
      </c>
      <c r="L11" s="6">
        <v>4000</v>
      </c>
      <c r="M11" s="6">
        <v>7500</v>
      </c>
      <c r="N11" s="6">
        <v>4000</v>
      </c>
      <c r="O11" s="6">
        <v>4000</v>
      </c>
      <c r="P11" s="6">
        <v>8139.7169999999996</v>
      </c>
      <c r="Q11" s="21">
        <f t="shared" si="0"/>
        <v>63611.315999999999</v>
      </c>
      <c r="R11" s="21">
        <f t="shared" si="1"/>
        <v>-0.31599999999889405</v>
      </c>
    </row>
    <row r="12" spans="2:18" x14ac:dyDescent="0.35">
      <c r="B12" s="4">
        <v>24</v>
      </c>
      <c r="C12" s="5" t="s">
        <v>62</v>
      </c>
      <c r="D12" s="6">
        <v>41646006</v>
      </c>
      <c r="E12" s="6">
        <v>30257.821000000004</v>
      </c>
      <c r="F12" s="6">
        <v>31974.723000000002</v>
      </c>
      <c r="G12" s="6">
        <v>2105440</v>
      </c>
      <c r="H12" s="6">
        <v>3378290.3819999998</v>
      </c>
      <c r="I12" s="6">
        <v>5805868.9289999995</v>
      </c>
      <c r="J12" s="6">
        <v>4174707.01</v>
      </c>
      <c r="K12" s="6">
        <v>1992018.4380000001</v>
      </c>
      <c r="L12" s="6">
        <v>1670552.5109999999</v>
      </c>
      <c r="M12" s="6">
        <v>3101959.5</v>
      </c>
      <c r="N12" s="6">
        <v>9937994.2300000004</v>
      </c>
      <c r="O12" s="6">
        <v>8716989.459999999</v>
      </c>
      <c r="P12" s="6">
        <f>153952.996+546000</f>
        <v>699952.99600000004</v>
      </c>
      <c r="Q12" s="21">
        <f t="shared" si="0"/>
        <v>41646006</v>
      </c>
      <c r="R12" s="21">
        <f t="shared" si="1"/>
        <v>0</v>
      </c>
    </row>
    <row r="13" spans="2:18" x14ac:dyDescent="0.35">
      <c r="B13" s="4">
        <v>25</v>
      </c>
      <c r="C13" s="5" t="s">
        <v>63</v>
      </c>
      <c r="D13" s="6">
        <v>10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10</v>
      </c>
      <c r="Q13" s="21">
        <f t="shared" si="0"/>
        <v>10</v>
      </c>
      <c r="R13" s="21">
        <f t="shared" si="1"/>
        <v>0</v>
      </c>
    </row>
    <row r="14" spans="2:18" hidden="1" x14ac:dyDescent="0.35">
      <c r="B14" s="4">
        <v>26</v>
      </c>
      <c r="C14" s="5" t="s">
        <v>64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1">
        <f t="shared" si="0"/>
        <v>0</v>
      </c>
      <c r="R14" s="21">
        <f t="shared" si="1"/>
        <v>0</v>
      </c>
    </row>
    <row r="15" spans="2:18" hidden="1" x14ac:dyDescent="0.35">
      <c r="B15" s="4">
        <v>27</v>
      </c>
      <c r="C15" s="5" t="s">
        <v>73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1">
        <f t="shared" si="0"/>
        <v>0</v>
      </c>
      <c r="R15" s="21">
        <f t="shared" si="1"/>
        <v>0</v>
      </c>
    </row>
    <row r="16" spans="2:18" hidden="1" x14ac:dyDescent="0.35">
      <c r="B16" s="4">
        <v>28</v>
      </c>
      <c r="C16" s="5" t="s">
        <v>74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1">
        <f t="shared" si="0"/>
        <v>0</v>
      </c>
      <c r="R16" s="21">
        <f t="shared" si="1"/>
        <v>0</v>
      </c>
    </row>
    <row r="17" spans="2:18" x14ac:dyDescent="0.35">
      <c r="B17" s="4">
        <v>29</v>
      </c>
      <c r="C17" s="5" t="s">
        <v>65</v>
      </c>
      <c r="D17" s="6">
        <v>88666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18000</v>
      </c>
      <c r="L17" s="6">
        <v>0</v>
      </c>
      <c r="M17" s="6">
        <v>7500</v>
      </c>
      <c r="N17" s="6">
        <v>18166</v>
      </c>
      <c r="O17" s="6">
        <v>25000</v>
      </c>
      <c r="P17" s="6">
        <v>20000</v>
      </c>
      <c r="Q17" s="21">
        <f t="shared" si="0"/>
        <v>88666</v>
      </c>
      <c r="R17" s="21">
        <f t="shared" si="1"/>
        <v>0</v>
      </c>
    </row>
    <row r="18" spans="2:18" hidden="1" x14ac:dyDescent="0.35">
      <c r="B18" s="4">
        <v>30</v>
      </c>
      <c r="C18" s="5" t="s">
        <v>66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1">
        <f t="shared" si="0"/>
        <v>0</v>
      </c>
      <c r="R18" s="21">
        <f t="shared" si="1"/>
        <v>0</v>
      </c>
    </row>
    <row r="19" spans="2:18" hidden="1" x14ac:dyDescent="0.35">
      <c r="B19" s="4">
        <v>31</v>
      </c>
      <c r="C19" s="5" t="s">
        <v>67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1">
        <f t="shared" si="0"/>
        <v>0</v>
      </c>
      <c r="R19" s="21">
        <f t="shared" si="1"/>
        <v>0</v>
      </c>
    </row>
    <row r="20" spans="2:18" x14ac:dyDescent="0.35">
      <c r="B20" s="4">
        <v>32</v>
      </c>
      <c r="C20" s="5" t="s">
        <v>68</v>
      </c>
      <c r="D20" s="6">
        <v>56091136</v>
      </c>
      <c r="E20" s="6">
        <v>0</v>
      </c>
      <c r="F20" s="6">
        <v>0</v>
      </c>
      <c r="G20" s="6">
        <v>1449385.7473133334</v>
      </c>
      <c r="H20" s="6">
        <v>15042731.013901221</v>
      </c>
      <c r="I20" s="6">
        <v>7220927.5281764586</v>
      </c>
      <c r="J20" s="6">
        <v>8772174.1730786674</v>
      </c>
      <c r="K20" s="6">
        <v>2113122.8913698033</v>
      </c>
      <c r="L20" s="6">
        <v>6977484.4374685735</v>
      </c>
      <c r="M20" s="6">
        <v>5462325.8425666559</v>
      </c>
      <c r="N20" s="6">
        <v>3261904.2359269685</v>
      </c>
      <c r="O20" s="6">
        <v>149183.33106771193</v>
      </c>
      <c r="P20" s="6">
        <v>5641896.7991305999</v>
      </c>
      <c r="Q20" s="21">
        <f>SUM(E20:P20)</f>
        <v>56091135.999999985</v>
      </c>
      <c r="R20" s="21">
        <f>D20-Q20</f>
        <v>0</v>
      </c>
    </row>
    <row r="21" spans="2:18" hidden="1" x14ac:dyDescent="0.35">
      <c r="B21" s="4">
        <v>33</v>
      </c>
      <c r="C21" s="5" t="s">
        <v>69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1">
        <f t="shared" si="0"/>
        <v>0</v>
      </c>
      <c r="R21" s="21">
        <f t="shared" si="1"/>
        <v>0</v>
      </c>
    </row>
    <row r="22" spans="2:18" x14ac:dyDescent="0.35">
      <c r="B22" s="4">
        <v>34</v>
      </c>
      <c r="C22" s="5" t="s">
        <v>70</v>
      </c>
      <c r="D22" s="6">
        <v>10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v>10</v>
      </c>
      <c r="Q22" s="21">
        <f t="shared" si="0"/>
        <v>10</v>
      </c>
      <c r="R22" s="21">
        <f t="shared" si="1"/>
        <v>0</v>
      </c>
    </row>
    <row r="23" spans="2:18" s="3" customFormat="1" x14ac:dyDescent="0.35">
      <c r="B23" s="11"/>
      <c r="C23" s="12" t="s">
        <v>72</v>
      </c>
      <c r="D23" s="14">
        <f t="shared" ref="D23:P23" si="2">SUM(D9:D22)</f>
        <v>101007394</v>
      </c>
      <c r="E23" s="14">
        <f t="shared" si="2"/>
        <v>189859.00899999999</v>
      </c>
      <c r="F23" s="14">
        <f t="shared" si="2"/>
        <v>213880.71599999999</v>
      </c>
      <c r="G23" s="14">
        <f t="shared" si="2"/>
        <v>3842226.0393133331</v>
      </c>
      <c r="H23" s="14">
        <f t="shared" si="2"/>
        <v>18636894.759901222</v>
      </c>
      <c r="I23" s="14">
        <f t="shared" si="2"/>
        <v>13250513.512176458</v>
      </c>
      <c r="J23" s="14">
        <f t="shared" si="2"/>
        <v>13228045.805078667</v>
      </c>
      <c r="K23" s="14">
        <f t="shared" si="2"/>
        <v>4363702.9863698035</v>
      </c>
      <c r="L23" s="14">
        <f t="shared" si="2"/>
        <v>8837006.679468574</v>
      </c>
      <c r="M23" s="14">
        <f t="shared" si="2"/>
        <v>8940730.4185666554</v>
      </c>
      <c r="N23" s="14">
        <f t="shared" si="2"/>
        <v>13528409.80892697</v>
      </c>
      <c r="O23" s="14">
        <f t="shared" si="2"/>
        <v>9133095.4840677101</v>
      </c>
      <c r="P23" s="14">
        <f t="shared" si="2"/>
        <v>6843028.9401305998</v>
      </c>
      <c r="Q23" s="21"/>
      <c r="R23" s="21"/>
    </row>
    <row r="24" spans="2:18" x14ac:dyDescent="0.35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2:18" x14ac:dyDescent="0.35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</row>
    <row r="26" spans="2:18" x14ac:dyDescent="0.35">
      <c r="E26" s="44"/>
      <c r="F26" s="13"/>
      <c r="P26" s="21"/>
    </row>
    <row r="27" spans="2:18" x14ac:dyDescent="0.35">
      <c r="E27" s="44"/>
      <c r="F27" s="13"/>
    </row>
    <row r="28" spans="2:18" x14ac:dyDescent="0.35">
      <c r="E28" s="44"/>
      <c r="F28" s="13"/>
    </row>
    <row r="29" spans="2:18" x14ac:dyDescent="0.35">
      <c r="E29" s="44"/>
      <c r="F29" s="13"/>
    </row>
    <row r="30" spans="2:18" x14ac:dyDescent="0.35">
      <c r="E30" s="44"/>
      <c r="F30" s="13"/>
    </row>
    <row r="31" spans="2:18" x14ac:dyDescent="0.35">
      <c r="E31" s="44"/>
      <c r="F31" s="13"/>
    </row>
    <row r="32" spans="2:18" x14ac:dyDescent="0.35">
      <c r="E32" s="44"/>
      <c r="F32" s="1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5:6" x14ac:dyDescent="0.35">
      <c r="E33" s="13"/>
      <c r="F33" s="13"/>
    </row>
    <row r="34" spans="5:6" x14ac:dyDescent="0.35">
      <c r="E34" s="13"/>
      <c r="F34" s="13"/>
    </row>
    <row r="35" spans="5:6" x14ac:dyDescent="0.35">
      <c r="E35" s="13"/>
      <c r="F35" s="13"/>
    </row>
    <row r="36" spans="5:6" x14ac:dyDescent="0.35">
      <c r="E36" s="13"/>
      <c r="F36" s="13"/>
    </row>
    <row r="37" spans="5:6" x14ac:dyDescent="0.35">
      <c r="E37" s="13"/>
      <c r="F37" s="13"/>
    </row>
    <row r="38" spans="5:6" x14ac:dyDescent="0.35">
      <c r="E38" s="13"/>
      <c r="F38" s="13"/>
    </row>
    <row r="39" spans="5:6" x14ac:dyDescent="0.35">
      <c r="E39" s="13"/>
      <c r="F39" s="13"/>
    </row>
  </sheetData>
  <mergeCells count="5">
    <mergeCell ref="B1:P1"/>
    <mergeCell ref="B2:P2"/>
    <mergeCell ref="B3:P3"/>
    <mergeCell ref="B4:P4"/>
    <mergeCell ref="B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42E02C-2B9E-4987-8073-0C891D662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FB2280-CBD5-4A0E-8454-6B2E7A3071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B0D68-C63B-4049-83FB-B5E83F16CC8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10b25c61-e9ae-4a15-8988-3484429c5e63"/>
    <ds:schemaRef ds:uri="http://www.w3.org/XML/1998/namespace"/>
    <ds:schemaRef ds:uri="http://schemas.microsoft.com/office/infopath/2007/PartnerControls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</vt:lpstr>
      <vt:lpstr>07.06.01 CORFO</vt:lpstr>
      <vt:lpstr>07.06.06 INVERSIÓN Y FINANC.</vt:lpstr>
      <vt:lpstr>07.06.07 DES. PROD. SOSTENIBLE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Machado</dc:creator>
  <cp:keywords/>
  <dc:description/>
  <cp:lastModifiedBy>Karen Veloso Torres</cp:lastModifiedBy>
  <cp:revision/>
  <dcterms:created xsi:type="dcterms:W3CDTF">2021-03-11T13:56:44Z</dcterms:created>
  <dcterms:modified xsi:type="dcterms:W3CDTF">2026-03-19T20:43:22Z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